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rewgardner/Desktop/VPFO/"/>
    </mc:Choice>
  </mc:AlternateContent>
  <xr:revisionPtr revIDLastSave="0" documentId="8_{AD277594-20E3-614F-88BB-21C8EEF506F1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Income Statement" sheetId="1" r:id="rId1"/>
    <sheet name="Cash Flow Statement" sheetId="2" r:id="rId2"/>
    <sheet name="Balance Shee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3" l="1"/>
  <c r="G23" i="3" s="1"/>
  <c r="F21" i="3"/>
  <c r="F23" i="3" s="1"/>
  <c r="E21" i="3"/>
  <c r="E23" i="3" s="1"/>
  <c r="D21" i="3"/>
  <c r="D23" i="3" s="1"/>
  <c r="C21" i="3"/>
  <c r="C23" i="3" s="1"/>
  <c r="H20" i="3"/>
  <c r="B19" i="3"/>
  <c r="B21" i="3" s="1"/>
  <c r="E12" i="3"/>
  <c r="H12" i="3" s="1"/>
  <c r="H11" i="3"/>
  <c r="H10" i="3"/>
  <c r="K17" i="2"/>
  <c r="G15" i="2"/>
  <c r="F15" i="2"/>
  <c r="E15" i="2"/>
  <c r="D15" i="2"/>
  <c r="C15" i="2"/>
  <c r="B15" i="2"/>
  <c r="H11" i="2"/>
  <c r="H10" i="2"/>
  <c r="H7" i="2"/>
  <c r="G35" i="1"/>
  <c r="G12" i="2" s="1"/>
  <c r="F35" i="1"/>
  <c r="F12" i="2" s="1"/>
  <c r="E35" i="1"/>
  <c r="E13" i="3" s="1"/>
  <c r="H13" i="3" s="1"/>
  <c r="D35" i="1"/>
  <c r="D12" i="2" s="1"/>
  <c r="C35" i="1"/>
  <c r="C12" i="2" s="1"/>
  <c r="B34" i="1"/>
  <c r="H34" i="1" s="1"/>
  <c r="H33" i="1"/>
  <c r="H32" i="1"/>
  <c r="B31" i="1"/>
  <c r="H31" i="1" s="1"/>
  <c r="H30" i="1"/>
  <c r="H29" i="1"/>
  <c r="B28" i="1"/>
  <c r="H28" i="1" s="1"/>
  <c r="H27" i="1"/>
  <c r="B27" i="1"/>
  <c r="H26" i="1"/>
  <c r="H25" i="1"/>
  <c r="H24" i="1"/>
  <c r="H23" i="1"/>
  <c r="H22" i="1"/>
  <c r="B21" i="1"/>
  <c r="H21" i="1" s="1"/>
  <c r="H20" i="1"/>
  <c r="B20" i="1"/>
  <c r="B19" i="1"/>
  <c r="H19" i="1" s="1"/>
  <c r="B18" i="1"/>
  <c r="B35" i="1" s="1"/>
  <c r="G15" i="1"/>
  <c r="G9" i="2" s="1"/>
  <c r="G13" i="2" s="1"/>
  <c r="G16" i="2" s="1"/>
  <c r="G17" i="2" s="1"/>
  <c r="G9" i="3" s="1"/>
  <c r="G14" i="3" s="1"/>
  <c r="F15" i="1"/>
  <c r="F9" i="2" s="1"/>
  <c r="F13" i="2" s="1"/>
  <c r="F16" i="2" s="1"/>
  <c r="F17" i="2" s="1"/>
  <c r="F9" i="3" s="1"/>
  <c r="F14" i="3" s="1"/>
  <c r="E15" i="1"/>
  <c r="E9" i="2" s="1"/>
  <c r="D15" i="1"/>
  <c r="D9" i="2" s="1"/>
  <c r="D13" i="2" s="1"/>
  <c r="D16" i="2" s="1"/>
  <c r="C15" i="1"/>
  <c r="C9" i="2" s="1"/>
  <c r="C13" i="2" s="1"/>
  <c r="C16" i="2" s="1"/>
  <c r="C17" i="2" s="1"/>
  <c r="C9" i="3" s="1"/>
  <c r="C14" i="3" s="1"/>
  <c r="B14" i="1"/>
  <c r="H14" i="1" s="1"/>
  <c r="H13" i="1"/>
  <c r="H12" i="1"/>
  <c r="H11" i="1"/>
  <c r="B10" i="1"/>
  <c r="H10" i="1" s="1"/>
  <c r="B9" i="1"/>
  <c r="B15" i="1" s="1"/>
  <c r="B12" i="2" l="1"/>
  <c r="H35" i="1"/>
  <c r="B23" i="3"/>
  <c r="H23" i="3" s="1"/>
  <c r="H21" i="3"/>
  <c r="B9" i="2"/>
  <c r="B38" i="1"/>
  <c r="H15" i="1"/>
  <c r="D17" i="2"/>
  <c r="D9" i="3" s="1"/>
  <c r="D14" i="3" s="1"/>
  <c r="D38" i="1"/>
  <c r="H19" i="3"/>
  <c r="E38" i="1"/>
  <c r="H9" i="1"/>
  <c r="H18" i="1"/>
  <c r="F38" i="1"/>
  <c r="E12" i="2"/>
  <c r="E13" i="2" s="1"/>
  <c r="E16" i="2" s="1"/>
  <c r="E17" i="2" s="1"/>
  <c r="E9" i="3" s="1"/>
  <c r="E14" i="3" s="1"/>
  <c r="G38" i="1"/>
  <c r="H15" i="2"/>
  <c r="C38" i="1"/>
  <c r="H12" i="2" l="1"/>
  <c r="H38" i="1"/>
  <c r="B13" i="2"/>
  <c r="B16" i="2" s="1"/>
  <c r="H9" i="2"/>
  <c r="H13" i="2" s="1"/>
  <c r="B17" i="2" l="1"/>
  <c r="B9" i="3" s="1"/>
  <c r="H16" i="2"/>
  <c r="H17" i="2" s="1"/>
  <c r="H9" i="3" l="1"/>
  <c r="H14" i="3" s="1"/>
  <c r="B1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0" authorId="0" shapeId="0" xr:uid="{00000000-0006-0000-0000-000002000000}">
      <text>
        <r>
          <rPr>
            <sz val="10"/>
            <color rgb="FF000000"/>
            <rFont val="Arial"/>
          </rPr>
          <t>@bom@asmsu.msu.edu what is total $ of loans collected for last fiscal/school year?
_Assigned to Nicole Gonzales_
	-Drew Gardner
$8,700 for Fall 21 and Spring 22 loans
	-Nicole Gonzales</t>
        </r>
      </text>
    </comment>
    <comment ref="B14" authorId="0" shapeId="0" xr:uid="{00000000-0006-0000-0000-000001000000}">
      <text>
        <r>
          <rPr>
            <sz val="10"/>
            <color rgb="FF000000"/>
            <rFont val="Arial"/>
          </rPr>
          <t>would this include tailgate revenue? @bom@asmsu.msu.edu
	-Drew Gardner
Yes
	-Nicole Gonzales
I don't think they ever reported it before
	-Nicole Gonzales</t>
        </r>
      </text>
    </comment>
  </commentList>
</comments>
</file>

<file path=xl/sharedStrings.xml><?xml version="1.0" encoding="utf-8"?>
<sst xmlns="http://schemas.openxmlformats.org/spreadsheetml/2006/main" count="105" uniqueCount="92">
  <si>
    <t>ASSOCIATED STUDENTS OF MICHIGAN STATE UNIVERSITY</t>
  </si>
  <si>
    <t>INCOME STATEMENT</t>
  </si>
  <si>
    <t>YEAR ENDED June 30, 2022</t>
  </si>
  <si>
    <t>**</t>
  </si>
  <si>
    <t>Student Assembly  RY100000</t>
  </si>
  <si>
    <t>RSO Funding    RY100001</t>
  </si>
  <si>
    <t>CORES/COPS Funding  RY100002</t>
  </si>
  <si>
    <t>Loan Program RY100003</t>
  </si>
  <si>
    <t>Readership RY100004</t>
  </si>
  <si>
    <t>Safe Ride              RY100016</t>
  </si>
  <si>
    <t>Total</t>
  </si>
  <si>
    <t>Other Income</t>
  </si>
  <si>
    <t xml:space="preserve">included three check from LS that have been unaccounted for </t>
  </si>
  <si>
    <t>2017 Payment 2</t>
  </si>
  <si>
    <t>Revenue</t>
  </si>
  <si>
    <t>2016 Payment 2</t>
  </si>
  <si>
    <t>Student tax</t>
  </si>
  <si>
    <t xml:space="preserve">2015 Payment 2 </t>
  </si>
  <si>
    <t>Collections</t>
  </si>
  <si>
    <t>Investment Income</t>
  </si>
  <si>
    <t xml:space="preserve">Investment Income - put in memo </t>
  </si>
  <si>
    <t>Rollover</t>
  </si>
  <si>
    <t>All Rollover + LS Contract money</t>
  </si>
  <si>
    <t xml:space="preserve">None this quarter - have kept it invested </t>
  </si>
  <si>
    <t>Laurens Studio Income</t>
  </si>
  <si>
    <t xml:space="preserve">Total Revenue </t>
  </si>
  <si>
    <t>Expenses</t>
  </si>
  <si>
    <t>Business Office</t>
  </si>
  <si>
    <t>Central Staff</t>
  </si>
  <si>
    <t>Legal Services</t>
  </si>
  <si>
    <t>Red Cedar Log</t>
  </si>
  <si>
    <t xml:space="preserve">Class Councils </t>
  </si>
  <si>
    <t>Governmental Affairs</t>
  </si>
  <si>
    <t>Office of the President</t>
  </si>
  <si>
    <t>Student Allocations Board Operations</t>
  </si>
  <si>
    <t>Readership - Restricted</t>
  </si>
  <si>
    <t>Diversity</t>
  </si>
  <si>
    <t>General Fund</t>
  </si>
  <si>
    <t>Restricted Fund Accounts</t>
  </si>
  <si>
    <t>Safe Ride</t>
  </si>
  <si>
    <t>Academic Programming</t>
  </si>
  <si>
    <t>CORES/COPS Funding</t>
  </si>
  <si>
    <t xml:space="preserve">RSO Funding </t>
  </si>
  <si>
    <t xml:space="preserve">Other </t>
  </si>
  <si>
    <t xml:space="preserve">Total Expenses </t>
  </si>
  <si>
    <t xml:space="preserve">Net Retained Income </t>
  </si>
  <si>
    <t>STATEMENT OF CASH FLOWS</t>
  </si>
  <si>
    <t>Account Name                                                                Account #</t>
  </si>
  <si>
    <t>General Assembly   RY100000</t>
  </si>
  <si>
    <t>Funding Board    RY100001</t>
  </si>
  <si>
    <t>Programming Board RY100002</t>
  </si>
  <si>
    <t>Loan Program         RY100003</t>
  </si>
  <si>
    <t>Readership Program   RY100004</t>
  </si>
  <si>
    <t>Safe Ride RY100016</t>
  </si>
  <si>
    <t>Totals</t>
  </si>
  <si>
    <t>RY100016</t>
  </si>
  <si>
    <t>Beginning Balance</t>
  </si>
  <si>
    <t xml:space="preserve">Beg Balance = June Balance - SUM17 Taxes </t>
  </si>
  <si>
    <t>&amp; the rest are 15-16 balances</t>
  </si>
  <si>
    <t xml:space="preserve">Net Activity </t>
  </si>
  <si>
    <t>rollover</t>
  </si>
  <si>
    <t>Income (w/transfers)</t>
  </si>
  <si>
    <t xml:space="preserve">Accounts Payable </t>
  </si>
  <si>
    <t>subtracted COGS 8% (4658.58/ month)</t>
  </si>
  <si>
    <t>Prepaid Expenses</t>
  </si>
  <si>
    <t>Expenses (w/transfers)</t>
  </si>
  <si>
    <t>tuition &amp; fees</t>
  </si>
  <si>
    <t xml:space="preserve">Net Increase in Cash </t>
  </si>
  <si>
    <t>interest income</t>
  </si>
  <si>
    <t>other income</t>
  </si>
  <si>
    <t>Cash at the beginning of the year</t>
  </si>
  <si>
    <t>Net Increase in cash</t>
  </si>
  <si>
    <t>refunds</t>
  </si>
  <si>
    <t xml:space="preserve">Cash at the end of the year </t>
  </si>
  <si>
    <t xml:space="preserve">*accounts payable = open encumbrances </t>
  </si>
  <si>
    <t>STATEMENT OF ACTIVITIES</t>
  </si>
  <si>
    <t>Programming Board   RY100002</t>
  </si>
  <si>
    <t>Assets</t>
  </si>
  <si>
    <t>Cash</t>
  </si>
  <si>
    <t>cash in each account</t>
  </si>
  <si>
    <t>Accounts Receivable</t>
  </si>
  <si>
    <t>Prepaid Balances</t>
  </si>
  <si>
    <t>lawyer contract prepayment</t>
  </si>
  <si>
    <t>Long-term Investments</t>
  </si>
  <si>
    <t>TOTAL ASSETS</t>
  </si>
  <si>
    <t>Liabilities</t>
  </si>
  <si>
    <t xml:space="preserve">Current Liabilities </t>
  </si>
  <si>
    <t>Accounts Payable</t>
  </si>
  <si>
    <t>PO remaining balance in June 17 statement</t>
  </si>
  <si>
    <t xml:space="preserve">Deposits </t>
  </si>
  <si>
    <t xml:space="preserve">Total Current Liabilities </t>
  </si>
  <si>
    <t>TOTAL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</si>
</sst>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0"/>
      <color rgb="FF000000"/>
      <name val="Arial"/>
    </font>
    <font>
      <sz val="10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b/>
      <i/>
      <sz val="10"/>
      <name val="Arial"/>
      <family val="2"/>
    </font>
    <font>
      <sz val="10"/>
      <color rgb="FFFF99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/>
    <xf numFmtId="0" fontId="3" fillId="0" borderId="0" xfId="0" applyFont="1"/>
    <xf numFmtId="164" fontId="1" fillId="0" borderId="0" xfId="0" applyNumberFormat="1" applyFont="1"/>
    <xf numFmtId="0" fontId="1" fillId="0" borderId="0" xfId="0" applyFont="1"/>
    <xf numFmtId="164" fontId="1" fillId="2" borderId="0" xfId="0" applyNumberFormat="1" applyFont="1" applyFill="1"/>
    <xf numFmtId="164" fontId="3" fillId="0" borderId="0" xfId="0" applyNumberFormat="1" applyFont="1"/>
    <xf numFmtId="164" fontId="2" fillId="0" borderId="0" xfId="0" applyNumberFormat="1" applyFont="1"/>
    <xf numFmtId="164" fontId="2" fillId="3" borderId="0" xfId="0" applyNumberFormat="1" applyFont="1" applyFill="1"/>
    <xf numFmtId="0" fontId="3" fillId="0" borderId="1" xfId="0" applyFont="1" applyBorder="1"/>
    <xf numFmtId="164" fontId="1" fillId="0" borderId="1" xfId="0" applyNumberFormat="1" applyFont="1" applyBorder="1"/>
    <xf numFmtId="164" fontId="1" fillId="2" borderId="2" xfId="0" applyNumberFormat="1" applyFont="1" applyFill="1" applyBorder="1"/>
    <xf numFmtId="164" fontId="3" fillId="0" borderId="1" xfId="0" applyNumberFormat="1" applyFont="1" applyBorder="1"/>
    <xf numFmtId="0" fontId="1" fillId="2" borderId="0" xfId="0" applyFont="1" applyFill="1"/>
    <xf numFmtId="0" fontId="5" fillId="3" borderId="0" xfId="0" applyFont="1" applyFill="1" applyAlignment="1">
      <alignment horizontal="left"/>
    </xf>
    <xf numFmtId="44" fontId="1" fillId="2" borderId="0" xfId="0" applyNumberFormat="1" applyFont="1" applyFill="1"/>
    <xf numFmtId="0" fontId="6" fillId="0" borderId="0" xfId="0" applyFont="1"/>
    <xf numFmtId="164" fontId="3" fillId="0" borderId="2" xfId="0" applyNumberFormat="1" applyFont="1" applyBorder="1"/>
    <xf numFmtId="0" fontId="7" fillId="0" borderId="0" xfId="0" applyFont="1"/>
    <xf numFmtId="44" fontId="1" fillId="0" borderId="0" xfId="0" applyNumberFormat="1" applyFont="1"/>
    <xf numFmtId="164" fontId="1" fillId="4" borderId="0" xfId="0" applyNumberFormat="1" applyFont="1" applyFill="1"/>
    <xf numFmtId="0" fontId="1" fillId="0" borderId="2" xfId="0" applyFont="1" applyBorder="1"/>
    <xf numFmtId="164" fontId="1" fillId="4" borderId="2" xfId="0" applyNumberFormat="1" applyFont="1" applyFill="1" applyBorder="1"/>
    <xf numFmtId="164" fontId="8" fillId="0" borderId="0" xfId="0" applyNumberFormat="1" applyFont="1"/>
    <xf numFmtId="164" fontId="3" fillId="4" borderId="0" xfId="0" applyNumberFormat="1" applyFont="1" applyFill="1"/>
    <xf numFmtId="164" fontId="3" fillId="4" borderId="2" xfId="0" applyNumberFormat="1" applyFont="1" applyFill="1" applyBorder="1"/>
    <xf numFmtId="0" fontId="9" fillId="0" borderId="0" xfId="0" applyFont="1"/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39"/>
  <sheetViews>
    <sheetView tabSelected="1" workbookViewId="0">
      <selection sqref="A1:H1"/>
    </sheetView>
  </sheetViews>
  <sheetFormatPr baseColWidth="10" defaultColWidth="12.6640625" defaultRowHeight="15.75" customHeight="1" x14ac:dyDescent="0.15"/>
  <cols>
    <col min="1" max="1" width="29.6640625" customWidth="1"/>
    <col min="2" max="2" width="15.83203125" customWidth="1"/>
    <col min="3" max="4" width="14.83203125" customWidth="1"/>
    <col min="5" max="5" width="17.6640625" customWidth="1"/>
    <col min="6" max="6" width="13.6640625" customWidth="1"/>
    <col min="7" max="8" width="15.6640625" customWidth="1"/>
    <col min="9" max="9" width="31.6640625" customWidth="1"/>
    <col min="13" max="13" width="23.1640625" customWidth="1"/>
  </cols>
  <sheetData>
    <row r="1" spans="1:16" ht="15.75" customHeight="1" x14ac:dyDescent="0.15">
      <c r="A1" s="33" t="s">
        <v>0</v>
      </c>
      <c r="B1" s="32"/>
      <c r="C1" s="32"/>
      <c r="D1" s="32"/>
      <c r="E1" s="32"/>
      <c r="F1" s="32"/>
      <c r="G1" s="32"/>
      <c r="H1" s="32"/>
    </row>
    <row r="2" spans="1:16" ht="15.75" customHeight="1" x14ac:dyDescent="0.15">
      <c r="A2" s="33" t="s">
        <v>1</v>
      </c>
      <c r="B2" s="32"/>
      <c r="C2" s="32"/>
      <c r="D2" s="32"/>
      <c r="E2" s="32"/>
      <c r="F2" s="32"/>
      <c r="G2" s="32"/>
      <c r="H2" s="32"/>
    </row>
    <row r="3" spans="1:16" ht="15.75" customHeight="1" x14ac:dyDescent="0.15">
      <c r="A3" s="33" t="s">
        <v>2</v>
      </c>
      <c r="B3" s="32"/>
      <c r="C3" s="32"/>
      <c r="D3" s="32"/>
      <c r="E3" s="32"/>
      <c r="F3" s="32"/>
      <c r="G3" s="32"/>
      <c r="H3" s="32"/>
    </row>
    <row r="4" spans="1:16" ht="15.75" customHeight="1" x14ac:dyDescent="0.15">
      <c r="B4" s="1"/>
      <c r="C4" s="1"/>
      <c r="D4" s="1"/>
      <c r="E4" s="1" t="s">
        <v>3</v>
      </c>
      <c r="F4" s="1"/>
      <c r="G4" s="1"/>
      <c r="H4" s="1"/>
      <c r="I4" s="2"/>
      <c r="J4" s="2"/>
      <c r="K4" s="2"/>
      <c r="L4" s="2"/>
      <c r="M4" s="2"/>
      <c r="N4" s="2"/>
      <c r="O4" s="2"/>
      <c r="P4" s="2"/>
    </row>
    <row r="5" spans="1:16" ht="15.75" customHeight="1" x14ac:dyDescent="0.15">
      <c r="B5" s="31" t="s">
        <v>4</v>
      </c>
      <c r="C5" s="31" t="s">
        <v>5</v>
      </c>
      <c r="D5" s="3" t="s">
        <v>6</v>
      </c>
      <c r="E5" s="31" t="s">
        <v>7</v>
      </c>
      <c r="F5" s="31" t="s">
        <v>8</v>
      </c>
      <c r="G5" s="31" t="s">
        <v>9</v>
      </c>
      <c r="H5" s="31" t="s">
        <v>10</v>
      </c>
      <c r="I5" s="2"/>
      <c r="J5" s="2"/>
      <c r="K5" s="2"/>
      <c r="L5" s="2"/>
      <c r="M5" s="4" t="s">
        <v>11</v>
      </c>
      <c r="N5" s="2"/>
      <c r="O5" s="2"/>
      <c r="P5" s="2"/>
    </row>
    <row r="6" spans="1:16" ht="15.75" customHeight="1" x14ac:dyDescent="0.15">
      <c r="B6" s="32"/>
      <c r="C6" s="32"/>
      <c r="D6" s="3"/>
      <c r="E6" s="32"/>
      <c r="F6" s="32"/>
      <c r="G6" s="32"/>
      <c r="H6" s="32"/>
      <c r="I6" s="2"/>
      <c r="J6" s="2"/>
      <c r="K6" s="2"/>
      <c r="L6" s="2"/>
      <c r="M6" s="2" t="s">
        <v>12</v>
      </c>
      <c r="N6" s="2"/>
      <c r="O6" s="2"/>
      <c r="P6" s="2"/>
    </row>
    <row r="7" spans="1:16" ht="15.75" customHeight="1" x14ac:dyDescent="0.15">
      <c r="A7" s="34"/>
      <c r="B7" s="32"/>
      <c r="C7" s="32"/>
      <c r="D7" s="32"/>
      <c r="E7" s="32"/>
      <c r="F7" s="32"/>
      <c r="G7" s="32"/>
      <c r="H7" s="32"/>
      <c r="I7" s="2"/>
      <c r="J7" s="2"/>
      <c r="K7" s="2"/>
      <c r="L7" s="2"/>
      <c r="M7" s="2">
        <v>19330</v>
      </c>
      <c r="N7" s="2" t="s">
        <v>13</v>
      </c>
      <c r="O7" s="2"/>
      <c r="P7" s="2"/>
    </row>
    <row r="8" spans="1:16" ht="15.75" customHeight="1" x14ac:dyDescent="0.15">
      <c r="A8" s="5" t="s">
        <v>14</v>
      </c>
      <c r="E8" s="6"/>
      <c r="F8" s="6"/>
      <c r="G8" s="6"/>
      <c r="I8" s="2"/>
      <c r="J8" s="2"/>
      <c r="K8" s="2"/>
      <c r="L8" s="2"/>
      <c r="M8" s="2">
        <v>17732</v>
      </c>
      <c r="N8" s="2" t="s">
        <v>15</v>
      </c>
      <c r="O8" s="2"/>
      <c r="P8" s="2"/>
    </row>
    <row r="9" spans="1:16" ht="15.75" customHeight="1" x14ac:dyDescent="0.15">
      <c r="A9" s="7" t="s">
        <v>16</v>
      </c>
      <c r="B9" s="8">
        <f>345.63-333+4620</f>
        <v>4632.63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9">
        <f t="shared" ref="H9:H15" si="0">SUM(B9:G9)</f>
        <v>4632.63</v>
      </c>
      <c r="I9" s="10"/>
      <c r="J9" s="2"/>
      <c r="K9" s="2"/>
      <c r="L9" s="2"/>
      <c r="M9" s="2">
        <v>16995</v>
      </c>
      <c r="N9" s="2" t="s">
        <v>17</v>
      </c>
      <c r="O9" s="2"/>
      <c r="P9" s="2"/>
    </row>
    <row r="10" spans="1:16" ht="15.75" customHeight="1" x14ac:dyDescent="0.15">
      <c r="A10" s="7" t="s">
        <v>18</v>
      </c>
      <c r="B10" s="8">
        <f>-15-7.5-735-7.5-7.5+15-15+7.5*3+15+735</f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9">
        <f t="shared" si="0"/>
        <v>0</v>
      </c>
      <c r="I10" s="6"/>
      <c r="J10" s="2"/>
      <c r="K10" s="2"/>
      <c r="L10" s="2"/>
      <c r="M10" s="2"/>
      <c r="N10" s="2"/>
      <c r="O10" s="2"/>
      <c r="P10" s="2"/>
    </row>
    <row r="11" spans="1:16" ht="15.75" customHeight="1" x14ac:dyDescent="0.15">
      <c r="A11" s="7" t="s">
        <v>19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9">
        <f t="shared" si="0"/>
        <v>0</v>
      </c>
      <c r="I11" s="11">
        <v>2548.04</v>
      </c>
      <c r="J11" s="2"/>
      <c r="K11" s="2"/>
      <c r="L11" s="2"/>
      <c r="M11" s="2" t="s">
        <v>20</v>
      </c>
      <c r="N11" s="2"/>
      <c r="O11" s="2"/>
      <c r="P11" s="2"/>
    </row>
    <row r="12" spans="1:16" ht="15.75" customHeight="1" x14ac:dyDescent="0.15">
      <c r="A12" s="7" t="s">
        <v>21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9">
        <f t="shared" si="0"/>
        <v>0</v>
      </c>
      <c r="I12" s="2" t="s">
        <v>22</v>
      </c>
      <c r="J12" s="2"/>
      <c r="K12" s="2"/>
      <c r="L12" s="2"/>
      <c r="M12" s="2" t="s">
        <v>23</v>
      </c>
      <c r="N12" s="2"/>
      <c r="O12" s="2"/>
      <c r="P12" s="2"/>
    </row>
    <row r="13" spans="1:16" ht="15.75" customHeight="1" x14ac:dyDescent="0.15">
      <c r="A13" s="7" t="s">
        <v>24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9">
        <f t="shared" si="0"/>
        <v>0</v>
      </c>
      <c r="I13" s="2"/>
      <c r="J13" s="2"/>
      <c r="K13" s="2"/>
      <c r="L13" s="2"/>
      <c r="M13" s="2"/>
      <c r="N13" s="2"/>
      <c r="O13" s="2"/>
      <c r="P13" s="2"/>
    </row>
    <row r="14" spans="1:16" ht="15.75" customHeight="1" x14ac:dyDescent="0.15">
      <c r="A14" s="7" t="s">
        <v>11</v>
      </c>
      <c r="B14" s="8">
        <f>2145-715-2145+715+6.54+275936+5000+6370.65+2345.47</f>
        <v>289658.65999999997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9">
        <f t="shared" si="0"/>
        <v>289658.65999999997</v>
      </c>
      <c r="I14" s="2"/>
      <c r="J14" s="2"/>
      <c r="K14" s="2"/>
      <c r="L14" s="2"/>
      <c r="M14" s="2"/>
      <c r="N14" s="2"/>
      <c r="O14" s="2"/>
      <c r="P14" s="2"/>
    </row>
    <row r="15" spans="1:16" ht="15.75" customHeight="1" x14ac:dyDescent="0.15">
      <c r="A15" s="12" t="s">
        <v>25</v>
      </c>
      <c r="B15" s="13">
        <f>SUM(B9:B14)</f>
        <v>294291.28999999998</v>
      </c>
      <c r="C15" s="13">
        <f t="shared" ref="C15:D15" si="1">SUM(C9:C12)</f>
        <v>0</v>
      </c>
      <c r="D15" s="13">
        <f t="shared" si="1"/>
        <v>0</v>
      </c>
      <c r="E15" s="13">
        <f>SUM(E9:E14)</f>
        <v>0</v>
      </c>
      <c r="F15" s="13">
        <f>SUM(F9:F12)</f>
        <v>0</v>
      </c>
      <c r="G15" s="13">
        <f>SUM(G9:G14)</f>
        <v>0</v>
      </c>
      <c r="H15" s="9">
        <f t="shared" si="0"/>
        <v>294291.28999999998</v>
      </c>
      <c r="I15" s="2"/>
      <c r="J15" s="2"/>
      <c r="K15" s="2"/>
      <c r="L15" s="2"/>
      <c r="M15" s="2"/>
      <c r="N15" s="2"/>
      <c r="O15" s="2"/>
      <c r="P15" s="2"/>
    </row>
    <row r="16" spans="1:16" ht="15.75" customHeight="1" x14ac:dyDescent="0.15">
      <c r="A16" s="5"/>
      <c r="I16" s="2"/>
      <c r="J16" s="2"/>
      <c r="K16" s="2"/>
      <c r="L16" s="2"/>
      <c r="M16" s="2"/>
      <c r="N16" s="2"/>
      <c r="O16" s="2"/>
      <c r="P16" s="2"/>
    </row>
    <row r="17" spans="1:16" ht="15.75" customHeight="1" x14ac:dyDescent="0.15">
      <c r="A17" s="5" t="s">
        <v>26</v>
      </c>
      <c r="B17" s="6"/>
      <c r="I17" s="2"/>
      <c r="J17" s="2"/>
      <c r="K17" s="2"/>
      <c r="L17" s="2"/>
      <c r="M17" s="2"/>
      <c r="N17" s="2"/>
      <c r="O17" s="2"/>
      <c r="P17" s="2"/>
    </row>
    <row r="18" spans="1:16" ht="15.75" customHeight="1" x14ac:dyDescent="0.15">
      <c r="A18" s="7" t="s">
        <v>27</v>
      </c>
      <c r="B18" s="8">
        <f>-8.33-1342.58-413.42-251.59-38.26-24-89.99-25.45-0.09-11-43.45-11.25-17.35-11</f>
        <v>-2287.7599999999993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9">
        <f t="shared" ref="H18:H35" si="2">SUM(B18:G18)</f>
        <v>-2287.7599999999993</v>
      </c>
      <c r="I18" s="2"/>
      <c r="J18" s="2"/>
      <c r="K18" s="2"/>
      <c r="L18" s="2"/>
      <c r="M18" s="2"/>
      <c r="N18" s="2"/>
      <c r="O18" s="2"/>
      <c r="P18" s="2"/>
    </row>
    <row r="19" spans="1:16" ht="15.75" customHeight="1" x14ac:dyDescent="0.15">
      <c r="A19" s="7" t="s">
        <v>28</v>
      </c>
      <c r="B19" s="8">
        <f>-38.49-45.38-25.48-184.88-89.95-65.95-144-5000-298.36-484.08</f>
        <v>-6376.57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9">
        <f t="shared" si="2"/>
        <v>-6376.57</v>
      </c>
      <c r="I19" s="2"/>
      <c r="J19" s="2"/>
      <c r="K19" s="2"/>
      <c r="L19" s="2"/>
      <c r="M19" s="2"/>
      <c r="N19" s="2"/>
      <c r="O19" s="2"/>
      <c r="P19" s="2"/>
    </row>
    <row r="20" spans="1:16" ht="15.75" customHeight="1" x14ac:dyDescent="0.15">
      <c r="A20" s="7" t="s">
        <v>29</v>
      </c>
      <c r="B20" s="8">
        <f>-2332-39805.54-187.76-178.92</f>
        <v>-42504.22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9">
        <f t="shared" si="2"/>
        <v>-42504.22</v>
      </c>
      <c r="I20" s="2"/>
      <c r="J20" s="2"/>
      <c r="K20" s="2"/>
      <c r="L20" s="2"/>
      <c r="M20" s="2"/>
      <c r="N20" s="2"/>
      <c r="O20" s="2"/>
      <c r="P20" s="2"/>
    </row>
    <row r="21" spans="1:16" ht="15.75" customHeight="1" x14ac:dyDescent="0.15">
      <c r="A21" s="7" t="s">
        <v>30</v>
      </c>
      <c r="B21" s="8">
        <f>-29.99-160+350+350</f>
        <v>510.01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9">
        <f t="shared" si="2"/>
        <v>510.01</v>
      </c>
      <c r="I21" s="2"/>
      <c r="J21" s="2"/>
      <c r="K21" s="2"/>
      <c r="L21" s="2"/>
      <c r="M21" s="2"/>
      <c r="N21" s="2"/>
      <c r="O21" s="2"/>
      <c r="P21" s="2"/>
    </row>
    <row r="22" spans="1:16" ht="15.75" customHeight="1" x14ac:dyDescent="0.15">
      <c r="A22" s="7" t="s">
        <v>31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9">
        <f t="shared" si="2"/>
        <v>0</v>
      </c>
    </row>
    <row r="23" spans="1:16" ht="15.75" customHeight="1" x14ac:dyDescent="0.15">
      <c r="A23" s="7" t="s">
        <v>32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9">
        <f t="shared" si="2"/>
        <v>0</v>
      </c>
    </row>
    <row r="24" spans="1:16" ht="15.75" customHeight="1" x14ac:dyDescent="0.15">
      <c r="A24" s="7" t="s">
        <v>33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9">
        <f t="shared" si="2"/>
        <v>0</v>
      </c>
    </row>
    <row r="25" spans="1:16" ht="15.75" customHeight="1" x14ac:dyDescent="0.15">
      <c r="A25" s="7" t="s">
        <v>34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9">
        <f t="shared" si="2"/>
        <v>0</v>
      </c>
    </row>
    <row r="26" spans="1:16" ht="15.75" customHeight="1" x14ac:dyDescent="0.15">
      <c r="A26" s="7" t="s">
        <v>35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9">
        <f t="shared" si="2"/>
        <v>0</v>
      </c>
    </row>
    <row r="27" spans="1:16" ht="15.75" customHeight="1" x14ac:dyDescent="0.15">
      <c r="A27" s="7" t="s">
        <v>36</v>
      </c>
      <c r="B27" s="8">
        <f>-119.99-491.97-49.86</f>
        <v>-661.82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9">
        <f t="shared" si="2"/>
        <v>-661.82</v>
      </c>
    </row>
    <row r="28" spans="1:16" ht="15.75" customHeight="1" x14ac:dyDescent="0.15">
      <c r="A28" s="7" t="s">
        <v>37</v>
      </c>
      <c r="B28" s="8">
        <f>5000+2345.47-186.92-725</f>
        <v>6433.5499999999993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9">
        <f t="shared" si="2"/>
        <v>6433.5499999999993</v>
      </c>
    </row>
    <row r="29" spans="1:16" ht="15.75" customHeight="1" x14ac:dyDescent="0.15">
      <c r="A29" s="7" t="s">
        <v>38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9">
        <f t="shared" si="2"/>
        <v>0</v>
      </c>
    </row>
    <row r="30" spans="1:16" ht="15.75" customHeight="1" x14ac:dyDescent="0.15">
      <c r="A30" s="7" t="s">
        <v>39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9">
        <f t="shared" si="2"/>
        <v>0</v>
      </c>
    </row>
    <row r="31" spans="1:16" ht="15.75" customHeight="1" x14ac:dyDescent="0.15">
      <c r="A31" s="7" t="s">
        <v>40</v>
      </c>
      <c r="B31" s="8">
        <f>-6</f>
        <v>-6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9">
        <f t="shared" si="2"/>
        <v>-6</v>
      </c>
    </row>
    <row r="32" spans="1:16" ht="15.75" customHeight="1" x14ac:dyDescent="0.15">
      <c r="A32" s="7" t="s">
        <v>41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9">
        <f t="shared" si="2"/>
        <v>0</v>
      </c>
    </row>
    <row r="33" spans="1:11" ht="15.75" customHeight="1" x14ac:dyDescent="0.15">
      <c r="A33" s="7" t="s">
        <v>42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9">
        <f t="shared" si="2"/>
        <v>0</v>
      </c>
    </row>
    <row r="34" spans="1:11" ht="15.75" customHeight="1" x14ac:dyDescent="0.15">
      <c r="A34" s="7" t="s">
        <v>43</v>
      </c>
      <c r="B34" s="8">
        <f>8.33+275936+6370.65+38.49+1342.58+413.42+251.59+119.99+45.38+25.48+184.88+38.26+24+89.99+25.45+89.95+65.95+491.97+186.92+144+49.86+2332+29.99+39805.54+6+0.09+11+5000+160+43.45+11.25+187.76+178.92+725-350-350+17.35+298.36+484.08+11</f>
        <v>334544.93</v>
      </c>
      <c r="C34" s="14">
        <v>0</v>
      </c>
      <c r="D34" s="8">
        <v>0</v>
      </c>
      <c r="E34" s="8">
        <v>0</v>
      </c>
      <c r="F34" s="8">
        <v>0</v>
      </c>
      <c r="G34" s="8">
        <v>0</v>
      </c>
      <c r="H34" s="9">
        <f t="shared" si="2"/>
        <v>334544.93</v>
      </c>
    </row>
    <row r="35" spans="1:11" ht="15.75" customHeight="1" x14ac:dyDescent="0.15">
      <c r="A35" s="5" t="s">
        <v>44</v>
      </c>
      <c r="B35" s="6">
        <f t="shared" ref="B35:G35" si="3">SUM(B18:B34)</f>
        <v>289652.12</v>
      </c>
      <c r="C35" s="6">
        <f t="shared" si="3"/>
        <v>0</v>
      </c>
      <c r="D35" s="6">
        <f t="shared" si="3"/>
        <v>0</v>
      </c>
      <c r="E35" s="6">
        <f t="shared" si="3"/>
        <v>0</v>
      </c>
      <c r="F35" s="6">
        <f t="shared" si="3"/>
        <v>0</v>
      </c>
      <c r="G35" s="13">
        <f t="shared" si="3"/>
        <v>0</v>
      </c>
      <c r="H35" s="15">
        <f t="shared" si="2"/>
        <v>289652.12</v>
      </c>
    </row>
    <row r="36" spans="1:11" ht="15.75" customHeight="1" x14ac:dyDescent="0.15">
      <c r="G36" s="5"/>
      <c r="H36" s="5"/>
    </row>
    <row r="37" spans="1:11" ht="15.75" customHeight="1" x14ac:dyDescent="0.15">
      <c r="G37" s="5"/>
      <c r="H37" s="5"/>
    </row>
    <row r="38" spans="1:11" ht="15.75" customHeight="1" x14ac:dyDescent="0.15">
      <c r="A38" s="5" t="s">
        <v>45</v>
      </c>
      <c r="B38" s="6">
        <f t="shared" ref="B38:G38" si="4">B15-B35</f>
        <v>4639.1699999999837</v>
      </c>
      <c r="C38" s="6">
        <f t="shared" si="4"/>
        <v>0</v>
      </c>
      <c r="D38" s="6">
        <f t="shared" si="4"/>
        <v>0</v>
      </c>
      <c r="E38" s="6">
        <f t="shared" si="4"/>
        <v>0</v>
      </c>
      <c r="F38" s="6">
        <f t="shared" si="4"/>
        <v>0</v>
      </c>
      <c r="G38" s="9">
        <f t="shared" si="4"/>
        <v>0</v>
      </c>
      <c r="H38" s="9">
        <f>SUM(B38:G38)</f>
        <v>4639.1699999999837</v>
      </c>
    </row>
    <row r="39" spans="1:11" ht="15.75" customHeight="1" x14ac:dyDescent="0.15">
      <c r="K39" s="16"/>
    </row>
  </sheetData>
  <mergeCells count="10">
    <mergeCell ref="A7:H7"/>
    <mergeCell ref="G5:G6"/>
    <mergeCell ref="H5:H6"/>
    <mergeCell ref="A1:H1"/>
    <mergeCell ref="A2:H2"/>
    <mergeCell ref="A3:H3"/>
    <mergeCell ref="B5:B6"/>
    <mergeCell ref="C5:C6"/>
    <mergeCell ref="E5:E6"/>
    <mergeCell ref="F5:F6"/>
  </mergeCells>
  <printOptions horizontalCentered="1"/>
  <pageMargins left="0.7" right="0.7" top="0.75" bottom="0.75" header="0" footer="0"/>
  <pageSetup scale="60" pageOrder="overThenDown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O24"/>
  <sheetViews>
    <sheetView workbookViewId="0"/>
  </sheetViews>
  <sheetFormatPr baseColWidth="10" defaultColWidth="12.6640625" defaultRowHeight="15.75" customHeight="1" x14ac:dyDescent="0.15"/>
  <cols>
    <col min="1" max="1" width="27.5" customWidth="1"/>
    <col min="2" max="2" width="15.83203125" customWidth="1"/>
    <col min="3" max="3" width="14.33203125" customWidth="1"/>
    <col min="4" max="4" width="18.6640625" customWidth="1"/>
    <col min="5" max="5" width="15" customWidth="1"/>
    <col min="6" max="6" width="19.83203125" customWidth="1"/>
    <col min="7" max="7" width="12.5" customWidth="1"/>
    <col min="8" max="8" width="13" customWidth="1"/>
  </cols>
  <sheetData>
    <row r="1" spans="1:15" ht="15.75" customHeight="1" x14ac:dyDescent="0.15">
      <c r="A1" s="33" t="s">
        <v>0</v>
      </c>
      <c r="B1" s="32"/>
      <c r="C1" s="32"/>
      <c r="D1" s="32"/>
      <c r="E1" s="32"/>
      <c r="F1" s="32"/>
      <c r="G1" s="32"/>
      <c r="H1" s="32"/>
    </row>
    <row r="2" spans="1:15" ht="15.75" customHeight="1" x14ac:dyDescent="0.15">
      <c r="A2" s="33" t="s">
        <v>46</v>
      </c>
      <c r="B2" s="32"/>
      <c r="C2" s="32"/>
      <c r="D2" s="32"/>
      <c r="E2" s="32"/>
      <c r="F2" s="32"/>
      <c r="G2" s="32"/>
      <c r="H2" s="32"/>
    </row>
    <row r="3" spans="1:15" ht="15.75" customHeight="1" x14ac:dyDescent="0.15">
      <c r="A3" s="33" t="s">
        <v>2</v>
      </c>
      <c r="B3" s="32"/>
      <c r="C3" s="32"/>
      <c r="D3" s="32"/>
      <c r="E3" s="32"/>
      <c r="F3" s="32"/>
      <c r="G3" s="32"/>
      <c r="H3" s="32"/>
    </row>
    <row r="4" spans="1:15" ht="15.75" customHeight="1" x14ac:dyDescent="0.15">
      <c r="B4" s="1"/>
      <c r="C4" s="1"/>
      <c r="D4" s="1"/>
      <c r="E4" s="1"/>
      <c r="F4" s="1"/>
      <c r="G4" s="1"/>
      <c r="H4" s="1"/>
    </row>
    <row r="5" spans="1:15" ht="15.75" customHeight="1" x14ac:dyDescent="0.15">
      <c r="A5" s="35" t="s">
        <v>47</v>
      </c>
      <c r="B5" s="31" t="s">
        <v>48</v>
      </c>
      <c r="C5" s="31" t="s">
        <v>49</v>
      </c>
      <c r="D5" s="31" t="s">
        <v>50</v>
      </c>
      <c r="E5" s="31" t="s">
        <v>51</v>
      </c>
      <c r="F5" s="31" t="s">
        <v>52</v>
      </c>
      <c r="G5" s="5" t="s">
        <v>53</v>
      </c>
      <c r="H5" s="31" t="s">
        <v>54</v>
      </c>
    </row>
    <row r="6" spans="1:15" ht="15.75" customHeight="1" x14ac:dyDescent="0.15">
      <c r="A6" s="32"/>
      <c r="B6" s="32"/>
      <c r="C6" s="32"/>
      <c r="D6" s="32"/>
      <c r="E6" s="32"/>
      <c r="F6" s="32"/>
      <c r="G6" s="17" t="s">
        <v>55</v>
      </c>
      <c r="H6" s="32"/>
      <c r="J6" s="2"/>
      <c r="K6" s="2"/>
      <c r="L6" s="2"/>
      <c r="M6" s="2"/>
      <c r="N6" s="2"/>
      <c r="O6" s="2"/>
    </row>
    <row r="7" spans="1:15" ht="15.75" customHeight="1" x14ac:dyDescent="0.15">
      <c r="A7" s="5" t="s">
        <v>56</v>
      </c>
      <c r="B7" s="8">
        <v>487438.87</v>
      </c>
      <c r="C7" s="18">
        <v>45358.17</v>
      </c>
      <c r="D7" s="18">
        <v>39692.160000000003</v>
      </c>
      <c r="E7" s="18">
        <v>58171.08</v>
      </c>
      <c r="F7" s="18">
        <v>65313.15</v>
      </c>
      <c r="G7" s="18">
        <v>266419.34999999998</v>
      </c>
      <c r="H7" s="9">
        <f>SUM(B7:G7)</f>
        <v>962392.78</v>
      </c>
      <c r="I7" s="7"/>
      <c r="J7" s="2" t="s">
        <v>57</v>
      </c>
      <c r="K7" s="2"/>
      <c r="L7" s="2"/>
      <c r="M7" s="2" t="s">
        <v>58</v>
      </c>
      <c r="N7" s="2"/>
      <c r="O7" s="2"/>
    </row>
    <row r="8" spans="1:15" ht="15.75" customHeight="1" x14ac:dyDescent="0.15">
      <c r="A8" s="19" t="s">
        <v>59</v>
      </c>
      <c r="B8" s="6"/>
      <c r="C8" s="6"/>
      <c r="D8" s="6"/>
      <c r="E8" s="6"/>
      <c r="F8" s="6"/>
      <c r="G8" s="5"/>
      <c r="H8" s="5"/>
      <c r="I8" s="7"/>
      <c r="J8" s="2" t="s">
        <v>60</v>
      </c>
      <c r="K8" s="2"/>
      <c r="L8" s="2"/>
      <c r="M8" s="2"/>
      <c r="N8" s="2"/>
      <c r="O8" s="2"/>
    </row>
    <row r="9" spans="1:15" ht="15.75" customHeight="1" x14ac:dyDescent="0.15">
      <c r="A9" s="7" t="s">
        <v>61</v>
      </c>
      <c r="B9" s="8">
        <f>'Income Statement'!B15</f>
        <v>294291.28999999998</v>
      </c>
      <c r="C9" s="8">
        <f>'Income Statement'!C15</f>
        <v>0</v>
      </c>
      <c r="D9" s="8">
        <f>'Income Statement'!D15</f>
        <v>0</v>
      </c>
      <c r="E9" s="8">
        <f>'Income Statement'!E15</f>
        <v>0</v>
      </c>
      <c r="F9" s="8">
        <f>'Income Statement'!F15</f>
        <v>0</v>
      </c>
      <c r="G9" s="8">
        <f>'Income Statement'!G15</f>
        <v>0</v>
      </c>
      <c r="H9" s="9">
        <f>SUM(B9:F9)</f>
        <v>294291.28999999998</v>
      </c>
      <c r="I9" s="7"/>
      <c r="J9" s="2"/>
      <c r="K9" s="2"/>
      <c r="L9" s="2"/>
      <c r="M9" s="2"/>
      <c r="N9" s="2"/>
      <c r="O9" s="2"/>
    </row>
    <row r="10" spans="1:15" ht="15.75" customHeight="1" x14ac:dyDescent="0.15">
      <c r="A10" s="7" t="s">
        <v>62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9">
        <f t="shared" ref="H10:H11" si="0">SUM(B10:G10)</f>
        <v>0</v>
      </c>
      <c r="I10" s="7"/>
      <c r="J10" s="2" t="s">
        <v>63</v>
      </c>
      <c r="K10" s="2"/>
      <c r="L10" s="2"/>
      <c r="M10" s="2"/>
      <c r="N10" s="2"/>
      <c r="O10" s="2"/>
    </row>
    <row r="11" spans="1:15" ht="15.75" customHeight="1" x14ac:dyDescent="0.15">
      <c r="A11" s="7" t="s">
        <v>64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9">
        <f t="shared" si="0"/>
        <v>0</v>
      </c>
      <c r="J11" s="2"/>
      <c r="K11" s="2"/>
      <c r="L11" s="2"/>
      <c r="M11" s="2"/>
      <c r="N11" s="2"/>
      <c r="O11" s="2"/>
    </row>
    <row r="12" spans="1:15" ht="15.75" customHeight="1" x14ac:dyDescent="0.15">
      <c r="A12" s="7" t="s">
        <v>65</v>
      </c>
      <c r="B12" s="14">
        <f>'Income Statement'!B35</f>
        <v>289652.12</v>
      </c>
      <c r="C12" s="14">
        <f>'Income Statement'!C35</f>
        <v>0</v>
      </c>
      <c r="D12" s="14">
        <f>'Income Statement'!D35</f>
        <v>0</v>
      </c>
      <c r="E12" s="14">
        <f>'Income Statement'!E35</f>
        <v>0</v>
      </c>
      <c r="F12" s="14">
        <f>'Income Statement'!F35</f>
        <v>0</v>
      </c>
      <c r="G12" s="14">
        <f>'Income Statement'!G35</f>
        <v>0</v>
      </c>
      <c r="H12" s="20">
        <f>SUM(B12:F12)</f>
        <v>289652.12</v>
      </c>
      <c r="J12" s="2" t="s">
        <v>66</v>
      </c>
      <c r="K12" s="2">
        <v>1657100.85</v>
      </c>
      <c r="L12" s="2"/>
      <c r="M12" s="2"/>
      <c r="N12" s="2"/>
      <c r="O12" s="2"/>
    </row>
    <row r="13" spans="1:15" ht="15.75" customHeight="1" x14ac:dyDescent="0.15">
      <c r="A13" s="5" t="s">
        <v>67</v>
      </c>
      <c r="B13" s="6">
        <f>(B9)-SUM(B10:B12)</f>
        <v>4639.1699999999837</v>
      </c>
      <c r="C13" s="6">
        <f>(C9+C8)-SUM(C10:C12)</f>
        <v>0</v>
      </c>
      <c r="D13" s="6">
        <f t="shared" ref="D13:G13" si="1">D9-D12</f>
        <v>0</v>
      </c>
      <c r="E13" s="6">
        <f t="shared" si="1"/>
        <v>0</v>
      </c>
      <c r="F13" s="6">
        <f t="shared" si="1"/>
        <v>0</v>
      </c>
      <c r="G13" s="13">
        <f t="shared" si="1"/>
        <v>0</v>
      </c>
      <c r="H13" s="9">
        <f>SUM(H8+H9)-SUM(H12,H11,H10)</f>
        <v>4639.1699999999837</v>
      </c>
      <c r="J13" s="2" t="s">
        <v>68</v>
      </c>
      <c r="K13" s="2">
        <v>2683.54</v>
      </c>
      <c r="L13" s="2"/>
      <c r="M13" s="2"/>
      <c r="N13" s="2"/>
      <c r="O13" s="2"/>
    </row>
    <row r="14" spans="1:15" ht="15.75" customHeight="1" x14ac:dyDescent="0.15">
      <c r="A14" s="5"/>
      <c r="E14" s="6"/>
      <c r="G14" s="5"/>
      <c r="H14" s="5"/>
      <c r="J14" s="2" t="s">
        <v>69</v>
      </c>
      <c r="K14" s="2">
        <v>64038.080000000002</v>
      </c>
      <c r="L14" s="2"/>
      <c r="M14" s="2"/>
      <c r="N14" s="2"/>
      <c r="O14" s="2"/>
    </row>
    <row r="15" spans="1:15" ht="15.75" customHeight="1" x14ac:dyDescent="0.15">
      <c r="A15" s="5" t="s">
        <v>70</v>
      </c>
      <c r="B15" s="8">
        <f t="shared" ref="B15:G15" si="2">B7</f>
        <v>487438.87</v>
      </c>
      <c r="C15" s="18">
        <f t="shared" si="2"/>
        <v>45358.17</v>
      </c>
      <c r="D15" s="18">
        <f t="shared" si="2"/>
        <v>39692.160000000003</v>
      </c>
      <c r="E15" s="8">
        <f t="shared" si="2"/>
        <v>58171.08</v>
      </c>
      <c r="F15" s="18">
        <f t="shared" si="2"/>
        <v>65313.15</v>
      </c>
      <c r="G15" s="18">
        <f t="shared" si="2"/>
        <v>266419.34999999998</v>
      </c>
      <c r="H15" s="9">
        <f t="shared" ref="H15:H16" si="3">SUM(B15:F15)</f>
        <v>695973.43</v>
      </c>
      <c r="J15" s="21"/>
      <c r="K15" s="2">
        <v>3336.56</v>
      </c>
      <c r="L15" s="2"/>
      <c r="M15" s="2"/>
      <c r="N15" s="2"/>
      <c r="O15" s="2"/>
    </row>
    <row r="16" spans="1:15" ht="15.75" customHeight="1" x14ac:dyDescent="0.15">
      <c r="A16" s="7" t="s">
        <v>71</v>
      </c>
      <c r="B16" s="14">
        <f t="shared" ref="B16:G16" si="4">B13</f>
        <v>4639.1699999999837</v>
      </c>
      <c r="C16" s="14">
        <f t="shared" si="4"/>
        <v>0</v>
      </c>
      <c r="D16" s="14">
        <f t="shared" si="4"/>
        <v>0</v>
      </c>
      <c r="E16" s="14">
        <f t="shared" si="4"/>
        <v>0</v>
      </c>
      <c r="F16" s="14">
        <f t="shared" si="4"/>
        <v>0</v>
      </c>
      <c r="G16" s="14">
        <f t="shared" si="4"/>
        <v>0</v>
      </c>
      <c r="H16" s="20">
        <f t="shared" si="3"/>
        <v>4639.1699999999837</v>
      </c>
      <c r="J16" s="2" t="s">
        <v>72</v>
      </c>
      <c r="K16" s="2">
        <v>240</v>
      </c>
      <c r="L16" s="2"/>
      <c r="M16" s="2"/>
      <c r="N16" s="2"/>
      <c r="O16" s="2"/>
    </row>
    <row r="17" spans="1:15" ht="15.75" customHeight="1" x14ac:dyDescent="0.15">
      <c r="A17" s="5" t="s">
        <v>73</v>
      </c>
      <c r="B17" s="6">
        <f t="shared" ref="B17:H17" si="5">B15+B16</f>
        <v>492078.04</v>
      </c>
      <c r="C17" s="22">
        <f t="shared" si="5"/>
        <v>45358.17</v>
      </c>
      <c r="D17" s="22">
        <f t="shared" si="5"/>
        <v>39692.160000000003</v>
      </c>
      <c r="E17" s="6">
        <f t="shared" si="5"/>
        <v>58171.08</v>
      </c>
      <c r="F17" s="22">
        <f t="shared" si="5"/>
        <v>65313.15</v>
      </c>
      <c r="G17" s="22">
        <f t="shared" si="5"/>
        <v>266419.34999999998</v>
      </c>
      <c r="H17" s="9">
        <f t="shared" si="5"/>
        <v>700612.60000000009</v>
      </c>
      <c r="J17" s="2"/>
      <c r="K17" s="2">
        <f>SUM(K12:K15)-K16</f>
        <v>1726919.0300000003</v>
      </c>
      <c r="L17" s="2"/>
      <c r="M17" s="2"/>
      <c r="N17" s="2"/>
      <c r="O17" s="2"/>
    </row>
    <row r="18" spans="1:15" ht="15.75" customHeight="1" x14ac:dyDescent="0.15">
      <c r="A18" s="7"/>
      <c r="J18" s="2"/>
      <c r="K18" s="2"/>
      <c r="L18" s="2"/>
      <c r="M18" s="2"/>
      <c r="N18" s="2"/>
      <c r="O18" s="2"/>
    </row>
    <row r="19" spans="1:15" ht="15.75" customHeight="1" x14ac:dyDescent="0.15">
      <c r="A19" s="5"/>
      <c r="J19" s="2"/>
      <c r="K19" s="2"/>
      <c r="L19" s="2"/>
      <c r="M19" s="2"/>
      <c r="N19" s="2"/>
      <c r="O19" s="2"/>
    </row>
    <row r="20" spans="1:15" ht="15.75" customHeight="1" x14ac:dyDescent="0.15">
      <c r="B20" s="7"/>
      <c r="J20" s="2"/>
      <c r="K20" s="2"/>
      <c r="L20" s="2"/>
      <c r="M20" s="2"/>
      <c r="N20" s="2"/>
      <c r="O20" s="2"/>
    </row>
    <row r="21" spans="1:15" ht="15.75" customHeight="1" x14ac:dyDescent="0.15">
      <c r="A21" s="2" t="s">
        <v>74</v>
      </c>
      <c r="B21" s="7"/>
      <c r="J21" s="2"/>
      <c r="K21" s="2"/>
      <c r="L21" s="2"/>
      <c r="M21" s="2"/>
      <c r="N21" s="2"/>
      <c r="O21" s="2"/>
    </row>
    <row r="22" spans="1:15" ht="15.75" customHeight="1" x14ac:dyDescent="0.15">
      <c r="J22" s="2"/>
      <c r="K22" s="2"/>
      <c r="L22" s="2"/>
      <c r="M22" s="2"/>
      <c r="N22" s="2"/>
      <c r="O22" s="2"/>
    </row>
    <row r="23" spans="1:15" ht="15.75" customHeight="1" x14ac:dyDescent="0.15">
      <c r="J23" s="2"/>
      <c r="K23" s="2"/>
      <c r="L23" s="2"/>
      <c r="M23" s="2"/>
      <c r="N23" s="2"/>
      <c r="O23" s="2"/>
    </row>
    <row r="24" spans="1:15" ht="15.75" customHeight="1" x14ac:dyDescent="0.15">
      <c r="J24" s="2"/>
      <c r="K24" s="2"/>
      <c r="L24" s="2"/>
      <c r="M24" s="2"/>
      <c r="N24" s="2"/>
      <c r="O24" s="2"/>
    </row>
  </sheetData>
  <mergeCells count="10">
    <mergeCell ref="E5:E6"/>
    <mergeCell ref="F5:F6"/>
    <mergeCell ref="A1:H1"/>
    <mergeCell ref="A2:H2"/>
    <mergeCell ref="A3:H3"/>
    <mergeCell ref="A5:A6"/>
    <mergeCell ref="B5:B6"/>
    <mergeCell ref="C5:C6"/>
    <mergeCell ref="D5:D6"/>
    <mergeCell ref="H5:H6"/>
  </mergeCells>
  <pageMargins left="0.7" right="0.7" top="0.75" bottom="0.75" header="0" footer="0"/>
  <pageSetup scale="60" pageOrder="overThenDown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L28"/>
  <sheetViews>
    <sheetView workbookViewId="0"/>
  </sheetViews>
  <sheetFormatPr baseColWidth="10" defaultColWidth="12.6640625" defaultRowHeight="15.75" customHeight="1" x14ac:dyDescent="0.15"/>
  <cols>
    <col min="1" max="1" width="20.1640625" customWidth="1"/>
    <col min="2" max="2" width="16" customWidth="1"/>
    <col min="3" max="3" width="16.5" customWidth="1"/>
    <col min="4" max="4" width="16.1640625" customWidth="1"/>
    <col min="5" max="5" width="13.5" customWidth="1"/>
    <col min="6" max="6" width="11.1640625" customWidth="1"/>
    <col min="7" max="8" width="11.6640625" customWidth="1"/>
  </cols>
  <sheetData>
    <row r="1" spans="1:12" ht="15.75" customHeight="1" x14ac:dyDescent="0.15">
      <c r="A1" s="33" t="s">
        <v>0</v>
      </c>
      <c r="B1" s="32"/>
      <c r="C1" s="32"/>
      <c r="D1" s="32"/>
      <c r="E1" s="32"/>
      <c r="F1" s="32"/>
      <c r="G1" s="32"/>
      <c r="H1" s="32"/>
    </row>
    <row r="2" spans="1:12" ht="15.75" customHeight="1" x14ac:dyDescent="0.15">
      <c r="A2" s="33" t="s">
        <v>75</v>
      </c>
      <c r="B2" s="32"/>
      <c r="C2" s="32"/>
      <c r="D2" s="32"/>
      <c r="E2" s="32"/>
      <c r="F2" s="32"/>
      <c r="G2" s="32"/>
      <c r="H2" s="32"/>
    </row>
    <row r="3" spans="1:12" ht="15.75" customHeight="1" x14ac:dyDescent="0.15">
      <c r="A3" s="33" t="s">
        <v>2</v>
      </c>
      <c r="B3" s="32"/>
      <c r="C3" s="32"/>
      <c r="D3" s="32"/>
      <c r="E3" s="32"/>
      <c r="F3" s="32"/>
      <c r="G3" s="32"/>
      <c r="H3" s="32"/>
    </row>
    <row r="4" spans="1:12" ht="15.75" customHeight="1" x14ac:dyDescent="0.15">
      <c r="A4" s="32"/>
      <c r="B4" s="32"/>
      <c r="C4" s="32"/>
      <c r="D4" s="32"/>
      <c r="E4" s="32"/>
      <c r="F4" s="32"/>
      <c r="G4" s="32"/>
      <c r="H4" s="32"/>
    </row>
    <row r="5" spans="1:12" ht="15.75" customHeight="1" x14ac:dyDescent="0.15">
      <c r="A5" s="32"/>
      <c r="B5" s="31" t="s">
        <v>4</v>
      </c>
      <c r="C5" s="31" t="s">
        <v>5</v>
      </c>
      <c r="D5" s="31" t="s">
        <v>76</v>
      </c>
      <c r="E5" s="31" t="s">
        <v>7</v>
      </c>
      <c r="F5" s="31" t="s">
        <v>8</v>
      </c>
      <c r="G5" s="31" t="s">
        <v>53</v>
      </c>
      <c r="H5" s="31" t="s">
        <v>10</v>
      </c>
    </row>
    <row r="6" spans="1:12" ht="15.75" customHeight="1" x14ac:dyDescent="0.15">
      <c r="A6" s="32"/>
      <c r="B6" s="32"/>
      <c r="C6" s="32"/>
      <c r="D6" s="32"/>
      <c r="E6" s="32"/>
      <c r="F6" s="32"/>
      <c r="G6" s="32"/>
      <c r="H6" s="32"/>
    </row>
    <row r="7" spans="1:12" ht="15.75" customHeight="1" x14ac:dyDescent="0.15">
      <c r="A7" s="34" t="s">
        <v>77</v>
      </c>
      <c r="B7" s="32"/>
      <c r="C7" s="32"/>
      <c r="D7" s="32"/>
      <c r="E7" s="32"/>
      <c r="F7" s="32"/>
      <c r="G7" s="32"/>
      <c r="H7" s="32"/>
    </row>
    <row r="8" spans="1:12" ht="15.75" customHeight="1" x14ac:dyDescent="0.15">
      <c r="A8" s="5" t="s">
        <v>77</v>
      </c>
      <c r="J8" s="2"/>
      <c r="K8" s="2"/>
      <c r="L8" s="2"/>
    </row>
    <row r="9" spans="1:12" ht="15.75" customHeight="1" x14ac:dyDescent="0.15">
      <c r="A9" s="7" t="s">
        <v>78</v>
      </c>
      <c r="B9" s="8">
        <f>'Cash Flow Statement'!B17</f>
        <v>492078.04</v>
      </c>
      <c r="C9" s="8">
        <f>'Cash Flow Statement'!C17</f>
        <v>45358.17</v>
      </c>
      <c r="D9" s="8">
        <f>'Cash Flow Statement'!D17</f>
        <v>39692.160000000003</v>
      </c>
      <c r="E9" s="8">
        <f>'Cash Flow Statement'!E17</f>
        <v>58171.08</v>
      </c>
      <c r="F9" s="8">
        <f>'Cash Flow Statement'!F17</f>
        <v>65313.15</v>
      </c>
      <c r="G9" s="8">
        <f>'Cash Flow Statement'!G17</f>
        <v>266419.34999999998</v>
      </c>
      <c r="H9" s="9">
        <f>SUM(B9:G9)</f>
        <v>967031.95</v>
      </c>
      <c r="J9" s="2" t="s">
        <v>79</v>
      </c>
      <c r="K9" s="2"/>
      <c r="L9" s="2"/>
    </row>
    <row r="10" spans="1:12" ht="15.75" customHeight="1" x14ac:dyDescent="0.15">
      <c r="A10" s="7" t="s">
        <v>80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9">
        <f>SUM(C10:E10)</f>
        <v>0</v>
      </c>
      <c r="J10" s="2"/>
      <c r="K10" s="2"/>
      <c r="L10" s="2"/>
    </row>
    <row r="11" spans="1:12" ht="15.75" customHeight="1" x14ac:dyDescent="0.15">
      <c r="A11" s="7" t="s">
        <v>81</v>
      </c>
      <c r="B11" s="23">
        <v>39217.279999999999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9">
        <f t="shared" ref="H11:H13" si="0">SUM(B11:E11)</f>
        <v>39217.279999999999</v>
      </c>
      <c r="J11" s="2" t="s">
        <v>82</v>
      </c>
      <c r="K11" s="2"/>
      <c r="L11" s="2"/>
    </row>
    <row r="12" spans="1:12" ht="15.75" customHeight="1" x14ac:dyDescent="0.15">
      <c r="A12" s="7" t="s">
        <v>18</v>
      </c>
      <c r="B12" s="23">
        <v>0</v>
      </c>
      <c r="C12" s="23">
        <v>0</v>
      </c>
      <c r="D12" s="23">
        <v>0</v>
      </c>
      <c r="E12" s="23">
        <f>19203.95+7147.5</f>
        <v>26351.45</v>
      </c>
      <c r="F12" s="23">
        <v>0</v>
      </c>
      <c r="G12" s="23">
        <v>0</v>
      </c>
      <c r="H12" s="9">
        <f t="shared" si="0"/>
        <v>26351.45</v>
      </c>
      <c r="J12" s="2"/>
      <c r="K12" s="2"/>
      <c r="L12" s="2"/>
    </row>
    <row r="13" spans="1:12" ht="15.75" customHeight="1" x14ac:dyDescent="0.15">
      <c r="A13" s="24" t="s">
        <v>83</v>
      </c>
      <c r="B13" s="25">
        <v>540557.81000000006</v>
      </c>
      <c r="C13" s="25">
        <v>0</v>
      </c>
      <c r="D13" s="25">
        <v>0</v>
      </c>
      <c r="E13" s="25">
        <f>'Income Statement'!E35</f>
        <v>0</v>
      </c>
      <c r="F13" s="25">
        <v>0</v>
      </c>
      <c r="G13" s="25">
        <v>0</v>
      </c>
      <c r="H13" s="20">
        <f t="shared" si="0"/>
        <v>540557.81000000006</v>
      </c>
      <c r="J13" s="2"/>
      <c r="K13" s="2"/>
      <c r="L13" s="2"/>
    </row>
    <row r="14" spans="1:12" ht="15.75" customHeight="1" x14ac:dyDescent="0.15">
      <c r="A14" s="5" t="s">
        <v>84</v>
      </c>
      <c r="B14" s="6">
        <f t="shared" ref="B14:H14" si="1">SUM(B9:B13)</f>
        <v>1071853.1299999999</v>
      </c>
      <c r="C14" s="6">
        <f t="shared" si="1"/>
        <v>45358.17</v>
      </c>
      <c r="D14" s="6">
        <f t="shared" si="1"/>
        <v>39692.160000000003</v>
      </c>
      <c r="E14" s="6">
        <f t="shared" si="1"/>
        <v>84522.53</v>
      </c>
      <c r="F14" s="6">
        <f t="shared" si="1"/>
        <v>65313.15</v>
      </c>
      <c r="G14" s="6">
        <f t="shared" si="1"/>
        <v>266419.34999999998</v>
      </c>
      <c r="H14" s="26">
        <f t="shared" si="1"/>
        <v>1573158.49</v>
      </c>
      <c r="J14" s="2"/>
      <c r="K14" s="2"/>
      <c r="L14" s="2"/>
    </row>
    <row r="15" spans="1:12" ht="15.75" customHeight="1" x14ac:dyDescent="0.15">
      <c r="A15" s="5"/>
      <c r="J15" s="2"/>
      <c r="K15" s="2"/>
      <c r="L15" s="2"/>
    </row>
    <row r="16" spans="1:12" ht="15.75" customHeight="1" x14ac:dyDescent="0.15">
      <c r="J16" s="2"/>
      <c r="K16" s="2"/>
      <c r="L16" s="2"/>
    </row>
    <row r="17" spans="1:12" ht="15.75" customHeight="1" x14ac:dyDescent="0.15">
      <c r="A17" s="34" t="s">
        <v>85</v>
      </c>
      <c r="B17" s="32"/>
      <c r="C17" s="32"/>
      <c r="D17" s="32"/>
      <c r="E17" s="32"/>
      <c r="F17" s="32"/>
      <c r="G17" s="32"/>
      <c r="H17" s="32"/>
      <c r="J17" s="2"/>
      <c r="K17" s="2"/>
      <c r="L17" s="2"/>
    </row>
    <row r="18" spans="1:12" ht="15.75" customHeight="1" x14ac:dyDescent="0.15">
      <c r="A18" s="5" t="s">
        <v>86</v>
      </c>
      <c r="E18" s="6"/>
      <c r="J18" s="2"/>
      <c r="K18" s="2"/>
      <c r="L18" s="2"/>
    </row>
    <row r="19" spans="1:12" ht="15.75" customHeight="1" x14ac:dyDescent="0.15">
      <c r="A19" s="7" t="s">
        <v>87</v>
      </c>
      <c r="B19" s="23">
        <f>'Cash Flow Statement'!B10</f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7">
        <f t="shared" ref="H19:H21" si="2">SUM(B19:E19)</f>
        <v>0</v>
      </c>
      <c r="J19" s="2" t="s">
        <v>88</v>
      </c>
      <c r="K19" s="2"/>
      <c r="L19" s="2"/>
    </row>
    <row r="20" spans="1:12" ht="15.75" customHeight="1" x14ac:dyDescent="0.15">
      <c r="A20" s="24" t="s">
        <v>89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8">
        <f t="shared" si="2"/>
        <v>0</v>
      </c>
      <c r="J20" s="2"/>
      <c r="K20" s="2"/>
      <c r="L20" s="2"/>
    </row>
    <row r="21" spans="1:12" ht="15.75" customHeight="1" x14ac:dyDescent="0.15">
      <c r="A21" s="5" t="s">
        <v>90</v>
      </c>
      <c r="B21" s="6">
        <f t="shared" ref="B21:G21" si="3">SUM(B19:B20)</f>
        <v>0</v>
      </c>
      <c r="C21" s="6">
        <f t="shared" si="3"/>
        <v>0</v>
      </c>
      <c r="D21" s="6">
        <f t="shared" si="3"/>
        <v>0</v>
      </c>
      <c r="E21" s="6">
        <f t="shared" si="3"/>
        <v>0</v>
      </c>
      <c r="F21" s="6">
        <f t="shared" si="3"/>
        <v>0</v>
      </c>
      <c r="G21" s="6">
        <f t="shared" si="3"/>
        <v>0</v>
      </c>
      <c r="H21" s="9">
        <f t="shared" si="2"/>
        <v>0</v>
      </c>
      <c r="J21" s="2"/>
      <c r="K21" s="2"/>
      <c r="L21" s="2"/>
    </row>
    <row r="22" spans="1:12" ht="15.75" customHeight="1" x14ac:dyDescent="0.15">
      <c r="A22" s="5"/>
      <c r="C22" s="6"/>
      <c r="D22" s="6"/>
      <c r="E22" s="6"/>
      <c r="H22" s="9"/>
    </row>
    <row r="23" spans="1:12" ht="15.75" customHeight="1" x14ac:dyDescent="0.15">
      <c r="A23" s="5" t="s">
        <v>91</v>
      </c>
      <c r="B23" s="6">
        <f t="shared" ref="B23:G23" si="4">B21</f>
        <v>0</v>
      </c>
      <c r="C23" s="6">
        <f t="shared" si="4"/>
        <v>0</v>
      </c>
      <c r="D23" s="6">
        <f t="shared" si="4"/>
        <v>0</v>
      </c>
      <c r="E23" s="6">
        <f t="shared" si="4"/>
        <v>0</v>
      </c>
      <c r="F23" s="6">
        <f t="shared" si="4"/>
        <v>0</v>
      </c>
      <c r="G23" s="6">
        <f t="shared" si="4"/>
        <v>0</v>
      </c>
      <c r="H23" s="9">
        <f>SUM(B23:E23)</f>
        <v>0</v>
      </c>
    </row>
    <row r="27" spans="1:12" ht="15.75" customHeight="1" x14ac:dyDescent="0.15">
      <c r="A27" s="29"/>
      <c r="B27" s="29"/>
      <c r="C27" s="29"/>
      <c r="D27" s="29"/>
      <c r="E27" s="29"/>
      <c r="F27" s="29"/>
    </row>
    <row r="28" spans="1:12" ht="15.75" customHeight="1" x14ac:dyDescent="0.15">
      <c r="A28" s="30"/>
      <c r="B28" s="30"/>
      <c r="C28" s="30"/>
      <c r="D28" s="29"/>
      <c r="E28" s="29"/>
      <c r="F28" s="29"/>
    </row>
  </sheetData>
  <mergeCells count="14">
    <mergeCell ref="A7:H7"/>
    <mergeCell ref="A17:H17"/>
    <mergeCell ref="A1:H1"/>
    <mergeCell ref="A2:H2"/>
    <mergeCell ref="A3:H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7" right="0.7" top="0.75" bottom="0.75" header="0" footer="0"/>
  <pageSetup scale="60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Cash Flow Statement</vt:lpstr>
      <vt:lpstr>Balance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2023-08-31T14:10:20Z</dcterms:created>
  <dcterms:modified xsi:type="dcterms:W3CDTF">2023-08-31T14:10:20Z</dcterms:modified>
</cp:coreProperties>
</file>